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<sst xmlns="http://schemas.openxmlformats.org/spreadsheetml/2006/main" count="160" uniqueCount="103">
  <si>
    <t>Kontonr. 373 11 200 04</t>
  </si>
  <si>
    <t>Foreningens navn</t>
  </si>
  <si>
    <t>Børneattester</t>
  </si>
  <si>
    <t>Udgifter til lederudd.</t>
  </si>
  <si>
    <t>Fradrag af kursusud-gifter &gt;5000,-</t>
  </si>
  <si>
    <t>Tilskuds-berettiget udgift</t>
  </si>
  <si>
    <t>Tilskud 75%</t>
  </si>
  <si>
    <t>Antal medl. u. 25 år</t>
  </si>
  <si>
    <t>Antal medl. o. 25 år</t>
  </si>
  <si>
    <t>Samlet medl.tal</t>
  </si>
  <si>
    <t>Max.tilskud</t>
  </si>
  <si>
    <t>Aktive med-lemmer under 25 år</t>
  </si>
  <si>
    <t>Medlems-tilskud</t>
  </si>
  <si>
    <t>Samlet tilskud</t>
  </si>
  <si>
    <t>x</t>
  </si>
  <si>
    <t>4 H - Horne</t>
  </si>
  <si>
    <t>4 H - Janderup, Billum</t>
  </si>
  <si>
    <t>4 H - Kvong</t>
  </si>
  <si>
    <t>4 H - Næsbjerg</t>
  </si>
  <si>
    <t>4 H - Starup</t>
  </si>
  <si>
    <t>4 H - Varde</t>
  </si>
  <si>
    <t xml:space="preserve">Amatørscenen Syvkanten </t>
  </si>
  <si>
    <t>Blåvandshuk Folkedanserforening</t>
  </si>
  <si>
    <t>DDS - 1. Sct. Gertruds Trop &amp; Flok (Sig)</t>
  </si>
  <si>
    <t>DDS - 1. Varde Trop</t>
  </si>
  <si>
    <t>DDS - 2. Sct. Gertruds Trop &amp; Flok (Tistrup)</t>
  </si>
  <si>
    <t>DDS - Harald Hen Trop &amp; Flok</t>
  </si>
  <si>
    <t>DDS - Næsbjerg gruppen</t>
  </si>
  <si>
    <t xml:space="preserve">DDS - Oksbøl  </t>
  </si>
  <si>
    <t>DDS - Sct. Nicolaus Spejderne (Nr. Nebel)</t>
  </si>
  <si>
    <t>DDS - Starup gruppen</t>
  </si>
  <si>
    <t>DDS - Ølgod</t>
  </si>
  <si>
    <t>DFS Ansager (Danmarks Folkelige Søndagsskoler)</t>
  </si>
  <si>
    <t>DSU (Danmarks socialdemokratiske ungdom)</t>
  </si>
  <si>
    <t>FDF Agerbæk</t>
  </si>
  <si>
    <t>FDF Ansager</t>
  </si>
  <si>
    <t>FDF Næsbjerg/Øse</t>
  </si>
  <si>
    <t>FDF Varde</t>
  </si>
  <si>
    <t>FDF Ølgod</t>
  </si>
  <si>
    <t>HATS - Helle Amatør- og Teatersamvirke</t>
  </si>
  <si>
    <t>HELAMUS</t>
  </si>
  <si>
    <t>Helle Skakklub</t>
  </si>
  <si>
    <t>IMU, Ølgod</t>
  </si>
  <si>
    <t>Junior Freak (DFS)</t>
  </si>
  <si>
    <t>KFUM &amp; K, Agerbæk</t>
  </si>
  <si>
    <t>KFUM Spejderne Alslev</t>
  </si>
  <si>
    <t>KFUM Spejderne Grimstrup/Årre</t>
  </si>
  <si>
    <t>KFUM Spejderne Horne-Tistrup</t>
  </si>
  <si>
    <t>KFUM Spejderne Lunde/Outrup</t>
  </si>
  <si>
    <t>KFUM Spejderne - Oksbøl</t>
  </si>
  <si>
    <t>KFUM Spejderne i Skovlund</t>
  </si>
  <si>
    <t>Luthersk Missionsforenings Ungdomsarbejde Ølgod</t>
  </si>
  <si>
    <t>Næsbjerg Jagtforening</t>
  </si>
  <si>
    <t>Oksbøl og Omegns Jagtforening</t>
  </si>
  <si>
    <t>Sydvestjysk Modeljernbaneklub</t>
  </si>
  <si>
    <t>Teaterforeningen Optimisterne</t>
  </si>
  <si>
    <t>Varde Garden</t>
  </si>
  <si>
    <t>Varde og Omegns Folkedanserforening</t>
  </si>
  <si>
    <t>Varde og Omegns Fugleforening</t>
  </si>
  <si>
    <t>Varde og Omegns Jagtforening</t>
  </si>
  <si>
    <t>Varde Sportsfiskerforening</t>
  </si>
  <si>
    <t>Western Express dans, Ølgod</t>
  </si>
  <si>
    <t>Ølgod Lystfiskerforening</t>
  </si>
  <si>
    <t>BUS samråd, DDS Nørholm Division, Open air concert, Venstres ungdom</t>
  </si>
  <si>
    <t>(ingen faste tilskud)</t>
  </si>
  <si>
    <t>4 H - Fåborg, Agerbæk, Årre</t>
  </si>
  <si>
    <t>(Ingen aktivitet i 2008)</t>
  </si>
  <si>
    <t>4 H - Mejls, Orten, Tinghøj</t>
  </si>
  <si>
    <t>4 H - Ølgod, Tistrup</t>
  </si>
  <si>
    <t>(søgte ikke i 2008)</t>
  </si>
  <si>
    <t>Fåborg Sogns Jagtforening</t>
  </si>
  <si>
    <t>KFUM &amp; KFUK, Ølgod</t>
  </si>
  <si>
    <t>Ingen aktivitet p.t. (oplyst 19.3.9 af Hans Erik Andersen)</t>
  </si>
  <si>
    <t>(søgte ikke i 2010)</t>
  </si>
  <si>
    <t>dok. nr. 865028</t>
  </si>
  <si>
    <t xml:space="preserve">KFUM &amp; K, Varde </t>
  </si>
  <si>
    <t>Al-nur Kultural klub (søgte ikke i 2007)</t>
  </si>
  <si>
    <t>Sportsfiskerforeningen for Oksbøl og Omegn (Har ingen medlemmer under 25 år 2008)</t>
  </si>
  <si>
    <t>låner lokaler</t>
  </si>
  <si>
    <t>Ølgod Jagtforening</t>
  </si>
  <si>
    <t>Ønsker ikke at søge i 2011</t>
  </si>
  <si>
    <t>Medlemstilskud og tilskud til leder- og instruktøruddannelse i 2012 - Børne- og ungeforeninger samt øvrige</t>
  </si>
  <si>
    <t xml:space="preserve">Ølgod Square Dance Klub </t>
  </si>
  <si>
    <t>(har ingen medlemmer under 25 år i 2007)</t>
  </si>
  <si>
    <t>Marchforeningen Globetrotterne</t>
  </si>
  <si>
    <t>(har ingen medlemmer under 25 år)</t>
  </si>
  <si>
    <t xml:space="preserve">Janderup-Billum KFUM og KFUK </t>
  </si>
  <si>
    <t xml:space="preserve">IMU Ansager-Stenderup </t>
  </si>
  <si>
    <t>(7.10.2010 gået i dvale)</t>
  </si>
  <si>
    <t>Gangforeningen Landstrygerne</t>
  </si>
  <si>
    <t>4 H - Blaabjerg (Lunde, Outrup, Kvong)</t>
  </si>
  <si>
    <t>Varde Skakklub</t>
  </si>
  <si>
    <t>KFUM Spejderne - Janderup - Billum-Kærup</t>
  </si>
  <si>
    <t xml:space="preserve"> Ingen aktivitet p.t. 21.5.12</t>
  </si>
  <si>
    <t>Amatørteaterforeningen Drabanterne</t>
  </si>
  <si>
    <t>ønsker ikke at søge da de kun har 1 medlem under 25 år i 2012</t>
  </si>
  <si>
    <t>Søgte ikke i 2012</t>
  </si>
  <si>
    <t xml:space="preserve">Kom og Dans, Varde </t>
  </si>
  <si>
    <t>ønsker ikke at søge da de kun har 1 medlem under 25 år - 2012</t>
  </si>
  <si>
    <t>Ingen aktivitet p.t. (oplyst 30. maj 2013 af Edith Nielsen)</t>
  </si>
  <si>
    <t>Ansager og Omegns Jagtforening</t>
  </si>
  <si>
    <t>Søgte ikke i 2013</t>
  </si>
  <si>
    <t>søgte ikke i 2013</t>
  </si>
</sst>
</file>

<file path=xl/styles.xml><?xml version="1.0" encoding="utf-8"?>
<styleSheet xmlns="http://schemas.openxmlformats.org/spreadsheetml/2006/main">
  <numFmts count="2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_(* #,##0_);_(* \(#,##0\);_(* &quot;-&quot;??_);_(@_)"/>
  </numFmts>
  <fonts count="5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0"/>
    </font>
    <font>
      <b/>
      <sz val="9"/>
      <color indexed="10"/>
      <name val="Arial"/>
      <family val="0"/>
    </font>
    <font>
      <sz val="8"/>
      <color indexed="10"/>
      <name val="Arial"/>
      <family val="0"/>
    </font>
    <font>
      <sz val="9"/>
      <color indexed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color indexed="50"/>
      <name val="Arial"/>
      <family val="0"/>
    </font>
    <font>
      <sz val="9"/>
      <color indexed="50"/>
      <name val="Arial"/>
      <family val="0"/>
    </font>
    <font>
      <sz val="10"/>
      <color indexed="5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0" fillId="24" borderId="3" applyNumberFormat="0" applyAlignment="0" applyProtection="0"/>
    <xf numFmtId="0" fontId="14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40" applyNumberFormat="1" applyFont="1" applyFill="1" applyBorder="1" applyAlignment="1">
      <alignment horizontal="center" vertical="center" wrapText="1"/>
    </xf>
    <xf numFmtId="177" fontId="5" fillId="33" borderId="13" xfId="40" applyFont="1" applyFill="1" applyBorder="1" applyAlignment="1">
      <alignment horizontal="center" wrapText="1"/>
    </xf>
    <xf numFmtId="0" fontId="5" fillId="33" borderId="13" xfId="40" applyNumberFormat="1" applyFont="1" applyFill="1" applyBorder="1" applyAlignment="1">
      <alignment horizontal="center" vertical="top" wrapText="1"/>
    </xf>
    <xf numFmtId="177" fontId="5" fillId="33" borderId="13" xfId="4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177" fontId="5" fillId="33" borderId="14" xfId="40" applyFont="1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 wrapText="1"/>
    </xf>
    <xf numFmtId="177" fontId="5" fillId="34" borderId="15" xfId="4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/>
    </xf>
    <xf numFmtId="177" fontId="8" fillId="0" borderId="17" xfId="40" applyFont="1" applyBorder="1" applyAlignment="1">
      <alignment/>
    </xf>
    <xf numFmtId="0" fontId="4" fillId="0" borderId="0" xfId="4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7" fontId="4" fillId="0" borderId="0" xfId="40" applyFont="1" applyAlignment="1">
      <alignment/>
    </xf>
    <xf numFmtId="177" fontId="6" fillId="0" borderId="18" xfId="40" applyFont="1" applyFill="1" applyBorder="1" applyAlignment="1">
      <alignment/>
    </xf>
    <xf numFmtId="178" fontId="4" fillId="0" borderId="18" xfId="4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177" fontId="6" fillId="0" borderId="21" xfId="40" applyFont="1" applyFill="1" applyBorder="1" applyAlignment="1">
      <alignment/>
    </xf>
    <xf numFmtId="175" fontId="6" fillId="0" borderId="0" xfId="40" applyNumberFormat="1" applyFont="1" applyFill="1" applyBorder="1" applyAlignment="1">
      <alignment/>
    </xf>
    <xf numFmtId="177" fontId="3" fillId="35" borderId="18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7" fontId="4" fillId="0" borderId="0" xfId="40" applyFont="1" applyBorder="1" applyAlignment="1">
      <alignment/>
    </xf>
    <xf numFmtId="4" fontId="4" fillId="0" borderId="0" xfId="0" applyNumberFormat="1" applyFont="1" applyBorder="1" applyAlignment="1">
      <alignment/>
    </xf>
    <xf numFmtId="177" fontId="8" fillId="0" borderId="0" xfId="40" applyFont="1" applyAlignment="1">
      <alignment/>
    </xf>
    <xf numFmtId="4" fontId="4" fillId="0" borderId="0" xfId="0" applyNumberFormat="1" applyFont="1" applyAlignment="1">
      <alignment/>
    </xf>
    <xf numFmtId="4" fontId="8" fillId="0" borderId="17" xfId="40" applyNumberFormat="1" applyFont="1" applyBorder="1" applyAlignment="1">
      <alignment/>
    </xf>
    <xf numFmtId="4" fontId="8" fillId="0" borderId="0" xfId="40" applyNumberFormat="1" applyFont="1" applyBorder="1" applyAlignment="1">
      <alignment/>
    </xf>
    <xf numFmtId="177" fontId="8" fillId="0" borderId="0" xfId="4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40" applyNumberFormat="1" applyFont="1" applyAlignment="1">
      <alignment/>
    </xf>
    <xf numFmtId="0" fontId="8" fillId="0" borderId="0" xfId="0" applyFont="1" applyAlignment="1">
      <alignment/>
    </xf>
    <xf numFmtId="0" fontId="7" fillId="0" borderId="17" xfId="0" applyFont="1" applyFill="1" applyBorder="1" applyAlignment="1">
      <alignment/>
    </xf>
    <xf numFmtId="0" fontId="10" fillId="0" borderId="0" xfId="0" applyFont="1" applyAlignment="1">
      <alignment/>
    </xf>
    <xf numFmtId="0" fontId="4" fillId="0" borderId="17" xfId="0" applyFont="1" applyBorder="1" applyAlignment="1">
      <alignment/>
    </xf>
    <xf numFmtId="177" fontId="6" fillId="0" borderId="22" xfId="40" applyFont="1" applyBorder="1" applyAlignment="1">
      <alignment/>
    </xf>
    <xf numFmtId="177" fontId="6" fillId="0" borderId="17" xfId="40" applyFont="1" applyBorder="1" applyAlignment="1">
      <alignment/>
    </xf>
    <xf numFmtId="177" fontId="6" fillId="0" borderId="23" xfId="40" applyFont="1" applyBorder="1" applyAlignment="1">
      <alignment/>
    </xf>
    <xf numFmtId="0" fontId="1" fillId="0" borderId="17" xfId="0" applyFont="1" applyBorder="1" applyAlignment="1">
      <alignment horizontal="center"/>
    </xf>
    <xf numFmtId="177" fontId="6" fillId="0" borderId="17" xfId="4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77" fontId="4" fillId="34" borderId="24" xfId="0" applyNumberFormat="1" applyFont="1" applyFill="1" applyBorder="1" applyAlignment="1">
      <alignment/>
    </xf>
    <xf numFmtId="177" fontId="4" fillId="34" borderId="25" xfId="0" applyNumberFormat="1" applyFont="1" applyFill="1" applyBorder="1" applyAlignment="1">
      <alignment/>
    </xf>
    <xf numFmtId="4" fontId="4" fillId="0" borderId="17" xfId="40" applyNumberFormat="1" applyFont="1" applyBorder="1" applyAlignment="1">
      <alignment/>
    </xf>
    <xf numFmtId="177" fontId="4" fillId="0" borderId="17" xfId="40" applyFont="1" applyBorder="1" applyAlignment="1">
      <alignment/>
    </xf>
    <xf numFmtId="177" fontId="4" fillId="0" borderId="17" xfId="40" applyNumberFormat="1" applyFont="1" applyBorder="1" applyAlignment="1">
      <alignment/>
    </xf>
    <xf numFmtId="0" fontId="4" fillId="0" borderId="23" xfId="0" applyFont="1" applyBorder="1" applyAlignment="1">
      <alignment/>
    </xf>
    <xf numFmtId="4" fontId="4" fillId="0" borderId="17" xfId="40" applyNumberFormat="1" applyFont="1" applyFill="1" applyBorder="1" applyAlignment="1">
      <alignment/>
    </xf>
    <xf numFmtId="177" fontId="4" fillId="0" borderId="17" xfId="40" applyFont="1" applyFill="1" applyBorder="1" applyAlignment="1">
      <alignment/>
    </xf>
    <xf numFmtId="0" fontId="4" fillId="0" borderId="17" xfId="0" applyFont="1" applyFill="1" applyBorder="1" applyAlignment="1">
      <alignment/>
    </xf>
    <xf numFmtId="4" fontId="4" fillId="0" borderId="23" xfId="40" applyNumberFormat="1" applyFont="1" applyBorder="1" applyAlignment="1">
      <alignment/>
    </xf>
    <xf numFmtId="177" fontId="4" fillId="0" borderId="23" xfId="40" applyFont="1" applyBorder="1" applyAlignment="1">
      <alignment/>
    </xf>
    <xf numFmtId="0" fontId="11" fillId="0" borderId="26" xfId="0" applyFont="1" applyBorder="1" applyAlignment="1">
      <alignment horizontal="center"/>
    </xf>
    <xf numFmtId="4" fontId="8" fillId="0" borderId="27" xfId="40" applyNumberFormat="1" applyFont="1" applyBorder="1" applyAlignment="1">
      <alignment/>
    </xf>
    <xf numFmtId="177" fontId="8" fillId="0" borderId="27" xfId="40" applyFont="1" applyBorder="1" applyAlignment="1">
      <alignment/>
    </xf>
    <xf numFmtId="177" fontId="12" fillId="0" borderId="0" xfId="40" applyFont="1" applyFill="1" applyBorder="1" applyAlignment="1">
      <alignment/>
    </xf>
    <xf numFmtId="0" fontId="12" fillId="0" borderId="0" xfId="0" applyFont="1" applyFill="1" applyBorder="1" applyAlignment="1">
      <alignment/>
    </xf>
    <xf numFmtId="177" fontId="6" fillId="0" borderId="0" xfId="40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4" fontId="4" fillId="0" borderId="17" xfId="40" applyNumberFormat="1" applyFont="1" applyBorder="1" applyAlignment="1">
      <alignment/>
    </xf>
    <xf numFmtId="177" fontId="4" fillId="0" borderId="17" xfId="40" applyFont="1" applyBorder="1" applyAlignment="1">
      <alignment/>
    </xf>
    <xf numFmtId="177" fontId="4" fillId="0" borderId="17" xfId="4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8" fillId="0" borderId="0" xfId="40" applyNumberFormat="1" applyFont="1" applyAlignment="1">
      <alignment/>
    </xf>
    <xf numFmtId="0" fontId="50" fillId="0" borderId="17" xfId="0" applyFont="1" applyBorder="1" applyAlignment="1">
      <alignment/>
    </xf>
    <xf numFmtId="0" fontId="50" fillId="0" borderId="23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50" fillId="0" borderId="17" xfId="0" applyFont="1" applyFill="1" applyBorder="1" applyAlignment="1">
      <alignment horizontal="center"/>
    </xf>
    <xf numFmtId="0" fontId="0" fillId="0" borderId="23" xfId="0" applyBorder="1" applyAlignment="1">
      <alignment wrapText="1"/>
    </xf>
    <xf numFmtId="0" fontId="0" fillId="0" borderId="0" xfId="0" applyAlignment="1">
      <alignment wrapText="1"/>
    </xf>
    <xf numFmtId="0" fontId="1" fillId="0" borderId="26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7" xfId="0" applyFont="1" applyFill="1" applyBorder="1" applyAlignment="1">
      <alignment/>
    </xf>
    <xf numFmtId="177" fontId="4" fillId="0" borderId="0" xfId="40" applyNumberFormat="1" applyFont="1" applyBorder="1" applyAlignment="1">
      <alignment/>
    </xf>
    <xf numFmtId="0" fontId="4" fillId="0" borderId="0" xfId="0" applyFont="1" applyBorder="1" applyAlignment="1">
      <alignment/>
    </xf>
    <xf numFmtId="177" fontId="6" fillId="0" borderId="0" xfId="40" applyFont="1" applyBorder="1" applyAlignment="1">
      <alignment/>
    </xf>
    <xf numFmtId="177" fontId="4" fillId="34" borderId="0" xfId="0" applyNumberFormat="1" applyFont="1" applyFill="1" applyBorder="1" applyAlignment="1">
      <alignment/>
    </xf>
    <xf numFmtId="0" fontId="50" fillId="0" borderId="26" xfId="0" applyFont="1" applyBorder="1" applyAlignment="1">
      <alignment horizontal="center"/>
    </xf>
    <xf numFmtId="4" fontId="51" fillId="0" borderId="0" xfId="40" applyNumberFormat="1" applyFont="1" applyBorder="1" applyAlignment="1">
      <alignment/>
    </xf>
    <xf numFmtId="177" fontId="51" fillId="0" borderId="0" xfId="40" applyFont="1" applyBorder="1" applyAlignment="1">
      <alignment/>
    </xf>
    <xf numFmtId="0" fontId="50" fillId="0" borderId="17" xfId="0" applyFont="1" applyFill="1" applyBorder="1" applyAlignment="1">
      <alignment/>
    </xf>
    <xf numFmtId="0" fontId="2" fillId="0" borderId="0" xfId="0" applyFont="1" applyBorder="1" applyAlignment="1">
      <alignment horizont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PageLayoutView="0" workbookViewId="0" topLeftCell="A26">
      <selection activeCell="A37" sqref="A37"/>
    </sheetView>
  </sheetViews>
  <sheetFormatPr defaultColWidth="9.140625" defaultRowHeight="12.75"/>
  <cols>
    <col min="1" max="1" width="33.00390625" style="0" customWidth="1"/>
    <col min="2" max="2" width="5.28125" style="0" customWidth="1"/>
    <col min="3" max="3" width="9.28125" style="0" bestFit="1" customWidth="1"/>
    <col min="4" max="4" width="8.140625" style="0" customWidth="1"/>
    <col min="5" max="5" width="10.00390625" style="0" bestFit="1" customWidth="1"/>
    <col min="6" max="6" width="11.00390625" style="0" bestFit="1" customWidth="1"/>
    <col min="7" max="7" width="6.421875" style="0" customWidth="1"/>
    <col min="8" max="9" width="6.140625" style="0" customWidth="1"/>
    <col min="10" max="10" width="11.00390625" style="0" bestFit="1" customWidth="1"/>
    <col min="11" max="11" width="7.00390625" style="0" customWidth="1"/>
    <col min="12" max="13" width="11.00390625" style="0" bestFit="1" customWidth="1"/>
  </cols>
  <sheetData>
    <row r="1" spans="1:13" ht="15.75">
      <c r="A1" s="102" t="s">
        <v>81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6.5" thickBot="1">
      <c r="A2" s="1" t="s">
        <v>0</v>
      </c>
      <c r="B2" s="1"/>
      <c r="C2" s="2"/>
      <c r="D2" s="2"/>
      <c r="E2" s="2"/>
      <c r="F2" s="37" t="s">
        <v>74</v>
      </c>
      <c r="G2" s="2"/>
      <c r="H2" s="2"/>
      <c r="I2" s="2"/>
      <c r="J2" s="2"/>
      <c r="K2" s="2"/>
      <c r="L2" s="2"/>
      <c r="M2" s="3"/>
    </row>
    <row r="3" spans="1:13" ht="57" thickBot="1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9" t="s">
        <v>6</v>
      </c>
      <c r="G3" s="10" t="s">
        <v>7</v>
      </c>
      <c r="H3" s="11" t="s">
        <v>8</v>
      </c>
      <c r="I3" s="11" t="s">
        <v>9</v>
      </c>
      <c r="J3" s="12" t="s">
        <v>10</v>
      </c>
      <c r="K3" s="13" t="s">
        <v>11</v>
      </c>
      <c r="L3" s="14" t="s">
        <v>12</v>
      </c>
      <c r="M3" s="15" t="s">
        <v>13</v>
      </c>
    </row>
    <row r="4" spans="1:13" ht="12.75">
      <c r="A4" s="90" t="s">
        <v>90</v>
      </c>
      <c r="B4" s="83" t="s">
        <v>14</v>
      </c>
      <c r="C4" s="67">
        <v>0</v>
      </c>
      <c r="D4" s="68"/>
      <c r="E4" s="62">
        <f aca="true" t="shared" si="0" ref="E4:E51">SUM(C4-D4)</f>
        <v>0</v>
      </c>
      <c r="F4" s="61">
        <f aca="true" t="shared" si="1" ref="F4:F51">E4/100*75</f>
        <v>0</v>
      </c>
      <c r="G4" s="63">
        <v>94</v>
      </c>
      <c r="H4" s="63">
        <v>0</v>
      </c>
      <c r="I4" s="63">
        <f>SUM(G4+H4)</f>
        <v>94</v>
      </c>
      <c r="J4" s="47">
        <f aca="true" t="shared" si="2" ref="J4:J51">G4*200</f>
        <v>18800</v>
      </c>
      <c r="K4" s="44">
        <f aca="true" t="shared" si="3" ref="K4:K12">G4</f>
        <v>94</v>
      </c>
      <c r="L4" s="45">
        <f>K4*110</f>
        <v>10340</v>
      </c>
      <c r="M4" s="58">
        <f aca="true" t="shared" si="4" ref="M4:M49">IF(F4&gt;(G4*200),(G4*200),F4)+L4</f>
        <v>10340</v>
      </c>
    </row>
    <row r="5" spans="1:13" ht="12.75">
      <c r="A5" s="91" t="s">
        <v>15</v>
      </c>
      <c r="B5" s="84" t="s">
        <v>14</v>
      </c>
      <c r="C5" s="76">
        <v>2850</v>
      </c>
      <c r="D5" s="77"/>
      <c r="E5" s="78">
        <f t="shared" si="0"/>
        <v>2850</v>
      </c>
      <c r="F5" s="77">
        <f t="shared" si="1"/>
        <v>2137.5</v>
      </c>
      <c r="G5" s="79">
        <v>49</v>
      </c>
      <c r="H5" s="79">
        <v>11</v>
      </c>
      <c r="I5" s="80">
        <f>SUM(G5+H5)</f>
        <v>60</v>
      </c>
      <c r="J5" s="46">
        <f t="shared" si="2"/>
        <v>9800</v>
      </c>
      <c r="K5" s="44">
        <f t="shared" si="3"/>
        <v>49</v>
      </c>
      <c r="L5" s="45">
        <f aca="true" t="shared" si="5" ref="L5:L51">K5*110</f>
        <v>5390</v>
      </c>
      <c r="M5" s="59">
        <f t="shared" si="4"/>
        <v>7527.5</v>
      </c>
    </row>
    <row r="6" spans="1:13" ht="12.75">
      <c r="A6" s="91" t="s">
        <v>18</v>
      </c>
      <c r="B6" s="84" t="s">
        <v>14</v>
      </c>
      <c r="C6" s="60">
        <v>0</v>
      </c>
      <c r="D6" s="61"/>
      <c r="E6" s="62">
        <f>SUM(C6-D6)</f>
        <v>0</v>
      </c>
      <c r="F6" s="61">
        <f>E6/100*75</f>
        <v>0</v>
      </c>
      <c r="G6" s="44">
        <v>36</v>
      </c>
      <c r="H6" s="44">
        <v>0</v>
      </c>
      <c r="I6" s="63">
        <f aca="true" t="shared" si="6" ref="I6:I51">SUM(G6+H6)</f>
        <v>36</v>
      </c>
      <c r="J6" s="46">
        <f t="shared" si="2"/>
        <v>7200</v>
      </c>
      <c r="K6" s="44">
        <f t="shared" si="3"/>
        <v>36</v>
      </c>
      <c r="L6" s="45">
        <f t="shared" si="5"/>
        <v>3960</v>
      </c>
      <c r="M6" s="59">
        <f t="shared" si="4"/>
        <v>3960</v>
      </c>
    </row>
    <row r="8" spans="1:13" ht="12.75">
      <c r="A8" s="91" t="s">
        <v>20</v>
      </c>
      <c r="B8" s="48" t="s">
        <v>14</v>
      </c>
      <c r="C8" s="60">
        <v>0</v>
      </c>
      <c r="D8" s="61"/>
      <c r="E8" s="62">
        <f t="shared" si="0"/>
        <v>0</v>
      </c>
      <c r="F8" s="61">
        <f t="shared" si="1"/>
        <v>0</v>
      </c>
      <c r="G8" s="44">
        <v>12</v>
      </c>
      <c r="H8" s="44">
        <v>0</v>
      </c>
      <c r="I8" s="63">
        <f t="shared" si="6"/>
        <v>12</v>
      </c>
      <c r="J8" s="46">
        <f t="shared" si="2"/>
        <v>2400</v>
      </c>
      <c r="K8" s="44">
        <f t="shared" si="3"/>
        <v>12</v>
      </c>
      <c r="L8" s="45">
        <f t="shared" si="5"/>
        <v>1320</v>
      </c>
      <c r="M8" s="59">
        <f t="shared" si="4"/>
        <v>1320</v>
      </c>
    </row>
    <row r="9" spans="1:13" ht="12.75">
      <c r="A9" s="91" t="s">
        <v>21</v>
      </c>
      <c r="B9" s="84" t="s">
        <v>14</v>
      </c>
      <c r="C9" s="60">
        <v>21525</v>
      </c>
      <c r="D9" s="61"/>
      <c r="E9" s="62">
        <f t="shared" si="0"/>
        <v>21525</v>
      </c>
      <c r="F9" s="61">
        <f t="shared" si="1"/>
        <v>16143.75</v>
      </c>
      <c r="G9" s="44">
        <v>131</v>
      </c>
      <c r="H9" s="44">
        <v>178</v>
      </c>
      <c r="I9" s="63">
        <f t="shared" si="6"/>
        <v>309</v>
      </c>
      <c r="J9" s="46">
        <f t="shared" si="2"/>
        <v>26200</v>
      </c>
      <c r="K9" s="44">
        <f t="shared" si="3"/>
        <v>131</v>
      </c>
      <c r="L9" s="45">
        <f t="shared" si="5"/>
        <v>14410</v>
      </c>
      <c r="M9" s="59">
        <f>IF(F9&gt;(G9*200),(G9*200),F9)+L9</f>
        <v>30553.75</v>
      </c>
    </row>
    <row r="10" spans="1:13" ht="12.75">
      <c r="A10" s="91" t="s">
        <v>94</v>
      </c>
      <c r="B10" s="84" t="s">
        <v>14</v>
      </c>
      <c r="C10" s="60">
        <v>0</v>
      </c>
      <c r="D10" s="61"/>
      <c r="E10" s="62">
        <f t="shared" si="0"/>
        <v>0</v>
      </c>
      <c r="F10" s="61">
        <f t="shared" si="1"/>
        <v>0</v>
      </c>
      <c r="G10" s="44">
        <v>45</v>
      </c>
      <c r="H10" s="44">
        <v>48</v>
      </c>
      <c r="I10" s="63">
        <f t="shared" si="6"/>
        <v>93</v>
      </c>
      <c r="J10" s="46">
        <f t="shared" si="2"/>
        <v>9000</v>
      </c>
      <c r="K10" s="44">
        <f t="shared" si="3"/>
        <v>45</v>
      </c>
      <c r="L10" s="45">
        <f t="shared" si="5"/>
        <v>4950</v>
      </c>
      <c r="M10" s="59">
        <f>IF(F10&gt;(G10*200),(G10*200),F10)+L10</f>
        <v>4950</v>
      </c>
    </row>
    <row r="11" spans="1:13" ht="12.75">
      <c r="A11" s="91" t="s">
        <v>100</v>
      </c>
      <c r="B11" s="84" t="s">
        <v>14</v>
      </c>
      <c r="C11" s="60">
        <v>0</v>
      </c>
      <c r="D11" s="61"/>
      <c r="E11" s="62">
        <f t="shared" si="0"/>
        <v>0</v>
      </c>
      <c r="F11" s="61">
        <f t="shared" si="1"/>
        <v>0</v>
      </c>
      <c r="G11" s="44">
        <v>39</v>
      </c>
      <c r="H11" s="44"/>
      <c r="I11" s="63">
        <f t="shared" si="6"/>
        <v>39</v>
      </c>
      <c r="J11" s="46">
        <f t="shared" si="2"/>
        <v>7800</v>
      </c>
      <c r="K11" s="44">
        <f t="shared" si="3"/>
        <v>39</v>
      </c>
      <c r="L11" s="45">
        <f t="shared" si="5"/>
        <v>4290</v>
      </c>
      <c r="M11" s="59">
        <f>IF(F11&gt;(G11*200),(G11*200),F11)+L11</f>
        <v>4290</v>
      </c>
    </row>
    <row r="12" spans="1:13" ht="12.75">
      <c r="A12" s="91" t="s">
        <v>22</v>
      </c>
      <c r="B12" s="84" t="s">
        <v>14</v>
      </c>
      <c r="C12" s="60">
        <v>10966.56</v>
      </c>
      <c r="D12" s="61"/>
      <c r="E12" s="62">
        <f t="shared" si="0"/>
        <v>10966.56</v>
      </c>
      <c r="F12" s="61">
        <f t="shared" si="1"/>
        <v>8224.92</v>
      </c>
      <c r="G12" s="44">
        <v>128</v>
      </c>
      <c r="H12" s="44">
        <v>34</v>
      </c>
      <c r="I12" s="63">
        <f t="shared" si="6"/>
        <v>162</v>
      </c>
      <c r="J12" s="46">
        <f t="shared" si="2"/>
        <v>25600</v>
      </c>
      <c r="K12" s="44">
        <f t="shared" si="3"/>
        <v>128</v>
      </c>
      <c r="L12" s="45">
        <f t="shared" si="5"/>
        <v>14080</v>
      </c>
      <c r="M12" s="59">
        <f t="shared" si="4"/>
        <v>22304.92</v>
      </c>
    </row>
    <row r="13" spans="1:13" ht="12.75">
      <c r="A13" s="91" t="s">
        <v>23</v>
      </c>
      <c r="B13" s="84" t="s">
        <v>14</v>
      </c>
      <c r="C13" s="60">
        <v>0</v>
      </c>
      <c r="D13" s="61"/>
      <c r="E13" s="62">
        <f t="shared" si="0"/>
        <v>0</v>
      </c>
      <c r="F13" s="61">
        <f t="shared" si="1"/>
        <v>0</v>
      </c>
      <c r="G13" s="44">
        <v>35</v>
      </c>
      <c r="H13" s="44">
        <v>4</v>
      </c>
      <c r="I13" s="63">
        <f t="shared" si="6"/>
        <v>39</v>
      </c>
      <c r="J13" s="46">
        <f t="shared" si="2"/>
        <v>7000</v>
      </c>
      <c r="K13" s="44">
        <f>G13</f>
        <v>35</v>
      </c>
      <c r="L13" s="45">
        <f t="shared" si="5"/>
        <v>3850</v>
      </c>
      <c r="M13" s="59">
        <f t="shared" si="4"/>
        <v>3850</v>
      </c>
    </row>
    <row r="14" spans="1:13" ht="12.75">
      <c r="A14" s="91" t="s">
        <v>24</v>
      </c>
      <c r="B14" s="84" t="s">
        <v>14</v>
      </c>
      <c r="C14" s="60">
        <v>0</v>
      </c>
      <c r="D14" s="61"/>
      <c r="E14" s="62">
        <f t="shared" si="0"/>
        <v>0</v>
      </c>
      <c r="F14" s="61">
        <f t="shared" si="1"/>
        <v>0</v>
      </c>
      <c r="G14" s="44">
        <v>18</v>
      </c>
      <c r="H14" s="44">
        <v>0</v>
      </c>
      <c r="I14" s="63">
        <f t="shared" si="6"/>
        <v>18</v>
      </c>
      <c r="J14" s="46">
        <f t="shared" si="2"/>
        <v>3600</v>
      </c>
      <c r="K14" s="44">
        <f aca="true" t="shared" si="7" ref="K14:K51">G14</f>
        <v>18</v>
      </c>
      <c r="L14" s="45">
        <f t="shared" si="5"/>
        <v>1980</v>
      </c>
      <c r="M14" s="59">
        <f t="shared" si="4"/>
        <v>1980</v>
      </c>
    </row>
    <row r="15" spans="1:13" ht="12.75">
      <c r="A15" s="91" t="s">
        <v>25</v>
      </c>
      <c r="B15" s="84" t="s">
        <v>14</v>
      </c>
      <c r="C15" s="60">
        <v>2650</v>
      </c>
      <c r="D15" s="61"/>
      <c r="E15" s="62">
        <f t="shared" si="0"/>
        <v>2650</v>
      </c>
      <c r="F15" s="61">
        <f t="shared" si="1"/>
        <v>1987.5</v>
      </c>
      <c r="G15" s="44">
        <v>50</v>
      </c>
      <c r="H15" s="44">
        <v>22</v>
      </c>
      <c r="I15" s="63">
        <f t="shared" si="6"/>
        <v>72</v>
      </c>
      <c r="J15" s="46">
        <f t="shared" si="2"/>
        <v>10000</v>
      </c>
      <c r="K15" s="44">
        <f t="shared" si="7"/>
        <v>50</v>
      </c>
      <c r="L15" s="45">
        <f t="shared" si="5"/>
        <v>5500</v>
      </c>
      <c r="M15" s="59">
        <f t="shared" si="4"/>
        <v>7487.5</v>
      </c>
    </row>
    <row r="16" spans="1:13" ht="12.75">
      <c r="A16" s="91" t="s">
        <v>26</v>
      </c>
      <c r="B16" s="84" t="s">
        <v>14</v>
      </c>
      <c r="C16" s="60">
        <v>3250</v>
      </c>
      <c r="D16" s="60"/>
      <c r="E16" s="62">
        <f t="shared" si="0"/>
        <v>3250</v>
      </c>
      <c r="F16" s="61">
        <f t="shared" si="1"/>
        <v>2437.5</v>
      </c>
      <c r="G16" s="44">
        <v>21</v>
      </c>
      <c r="H16" s="44">
        <v>5</v>
      </c>
      <c r="I16" s="63">
        <f t="shared" si="6"/>
        <v>26</v>
      </c>
      <c r="J16" s="46">
        <f t="shared" si="2"/>
        <v>4200</v>
      </c>
      <c r="K16" s="44">
        <f t="shared" si="7"/>
        <v>21</v>
      </c>
      <c r="L16" s="45">
        <f t="shared" si="5"/>
        <v>2310</v>
      </c>
      <c r="M16" s="59">
        <f t="shared" si="4"/>
        <v>4747.5</v>
      </c>
    </row>
    <row r="17" spans="1:13" ht="12.75">
      <c r="A17" s="91" t="s">
        <v>27</v>
      </c>
      <c r="B17" s="84" t="s">
        <v>14</v>
      </c>
      <c r="C17" s="60">
        <v>5750</v>
      </c>
      <c r="D17" s="61"/>
      <c r="E17" s="62">
        <f t="shared" si="0"/>
        <v>5750</v>
      </c>
      <c r="F17" s="61">
        <f t="shared" si="1"/>
        <v>4312.5</v>
      </c>
      <c r="G17" s="44">
        <v>60</v>
      </c>
      <c r="H17" s="44">
        <v>11</v>
      </c>
      <c r="I17" s="63">
        <f t="shared" si="6"/>
        <v>71</v>
      </c>
      <c r="J17" s="46">
        <f t="shared" si="2"/>
        <v>12000</v>
      </c>
      <c r="K17" s="44">
        <f t="shared" si="7"/>
        <v>60</v>
      </c>
      <c r="L17" s="45">
        <f t="shared" si="5"/>
        <v>6600</v>
      </c>
      <c r="M17" s="59">
        <f t="shared" si="4"/>
        <v>10912.5</v>
      </c>
    </row>
    <row r="18" spans="1:13" ht="12.75">
      <c r="A18" s="91" t="s">
        <v>28</v>
      </c>
      <c r="B18" s="84" t="s">
        <v>14</v>
      </c>
      <c r="C18" s="60">
        <v>0</v>
      </c>
      <c r="D18" s="61"/>
      <c r="E18" s="62">
        <f t="shared" si="0"/>
        <v>0</v>
      </c>
      <c r="F18" s="61">
        <f t="shared" si="1"/>
        <v>0</v>
      </c>
      <c r="G18" s="44">
        <v>19</v>
      </c>
      <c r="H18" s="44">
        <v>1</v>
      </c>
      <c r="I18" s="63">
        <f t="shared" si="6"/>
        <v>20</v>
      </c>
      <c r="J18" s="46">
        <f t="shared" si="2"/>
        <v>3800</v>
      </c>
      <c r="K18" s="44">
        <f t="shared" si="7"/>
        <v>19</v>
      </c>
      <c r="L18" s="45">
        <f t="shared" si="5"/>
        <v>2090</v>
      </c>
      <c r="M18" s="59">
        <f t="shared" si="4"/>
        <v>2090</v>
      </c>
    </row>
    <row r="19" spans="1:13" ht="12.75">
      <c r="A19" s="91" t="s">
        <v>29</v>
      </c>
      <c r="B19" s="84" t="s">
        <v>14</v>
      </c>
      <c r="C19" s="60">
        <v>9050</v>
      </c>
      <c r="D19" s="61"/>
      <c r="E19" s="62">
        <f t="shared" si="0"/>
        <v>9050</v>
      </c>
      <c r="F19" s="61">
        <f t="shared" si="1"/>
        <v>6787.5</v>
      </c>
      <c r="G19" s="44">
        <v>52</v>
      </c>
      <c r="H19" s="44">
        <v>11</v>
      </c>
      <c r="I19" s="63">
        <f t="shared" si="6"/>
        <v>63</v>
      </c>
      <c r="J19" s="46">
        <f>G19*200</f>
        <v>10400</v>
      </c>
      <c r="K19" s="44">
        <f t="shared" si="7"/>
        <v>52</v>
      </c>
      <c r="L19" s="45">
        <f t="shared" si="5"/>
        <v>5720</v>
      </c>
      <c r="M19" s="59">
        <f t="shared" si="4"/>
        <v>12507.5</v>
      </c>
    </row>
    <row r="20" spans="1:13" ht="12.75">
      <c r="A20" s="91" t="s">
        <v>30</v>
      </c>
      <c r="B20" s="84" t="s">
        <v>14</v>
      </c>
      <c r="C20" s="60">
        <v>0</v>
      </c>
      <c r="D20" s="61"/>
      <c r="E20" s="62">
        <f t="shared" si="0"/>
        <v>0</v>
      </c>
      <c r="F20" s="61">
        <f t="shared" si="1"/>
        <v>0</v>
      </c>
      <c r="G20" s="44">
        <v>41</v>
      </c>
      <c r="H20" s="44">
        <v>6</v>
      </c>
      <c r="I20" s="63">
        <f t="shared" si="6"/>
        <v>47</v>
      </c>
      <c r="J20" s="46">
        <f t="shared" si="2"/>
        <v>8200</v>
      </c>
      <c r="K20" s="44">
        <f t="shared" si="7"/>
        <v>41</v>
      </c>
      <c r="L20" s="45">
        <f t="shared" si="5"/>
        <v>4510</v>
      </c>
      <c r="M20" s="59">
        <f t="shared" si="4"/>
        <v>4510</v>
      </c>
    </row>
    <row r="21" spans="1:13" ht="12.75">
      <c r="A21" s="91" t="s">
        <v>31</v>
      </c>
      <c r="B21" s="84" t="s">
        <v>14</v>
      </c>
      <c r="C21" s="60">
        <v>0</v>
      </c>
      <c r="D21" s="61"/>
      <c r="E21" s="62">
        <f t="shared" si="0"/>
        <v>0</v>
      </c>
      <c r="F21" s="61">
        <f t="shared" si="1"/>
        <v>0</v>
      </c>
      <c r="G21" s="44">
        <v>12</v>
      </c>
      <c r="H21" s="44">
        <v>12</v>
      </c>
      <c r="I21" s="63">
        <f t="shared" si="6"/>
        <v>24</v>
      </c>
      <c r="J21" s="46">
        <f t="shared" si="2"/>
        <v>2400</v>
      </c>
      <c r="K21" s="44">
        <f t="shared" si="7"/>
        <v>12</v>
      </c>
      <c r="L21" s="45">
        <f t="shared" si="5"/>
        <v>1320</v>
      </c>
      <c r="M21" s="59">
        <f t="shared" si="4"/>
        <v>1320</v>
      </c>
    </row>
    <row r="22" spans="1:13" ht="12.75">
      <c r="A22" s="91" t="s">
        <v>32</v>
      </c>
      <c r="B22" s="84" t="s">
        <v>14</v>
      </c>
      <c r="C22" s="60">
        <v>0</v>
      </c>
      <c r="D22" s="61"/>
      <c r="E22" s="62">
        <f t="shared" si="0"/>
        <v>0</v>
      </c>
      <c r="F22" s="61">
        <f t="shared" si="1"/>
        <v>0</v>
      </c>
      <c r="G22" s="44">
        <v>26</v>
      </c>
      <c r="H22" s="44">
        <v>8</v>
      </c>
      <c r="I22" s="63">
        <f t="shared" si="6"/>
        <v>34</v>
      </c>
      <c r="J22" s="46">
        <f t="shared" si="2"/>
        <v>5200</v>
      </c>
      <c r="K22" s="44">
        <f t="shared" si="7"/>
        <v>26</v>
      </c>
      <c r="L22" s="45">
        <f t="shared" si="5"/>
        <v>2860</v>
      </c>
      <c r="M22" s="59">
        <f t="shared" si="4"/>
        <v>2860</v>
      </c>
    </row>
    <row r="23" spans="1:13" ht="12.75">
      <c r="A23" s="91" t="s">
        <v>34</v>
      </c>
      <c r="B23" s="84" t="s">
        <v>14</v>
      </c>
      <c r="C23" s="60">
        <v>1500</v>
      </c>
      <c r="D23" s="61"/>
      <c r="E23" s="62">
        <f t="shared" si="0"/>
        <v>1500</v>
      </c>
      <c r="F23" s="61">
        <f t="shared" si="1"/>
        <v>1125</v>
      </c>
      <c r="G23" s="44">
        <v>43</v>
      </c>
      <c r="H23" s="44">
        <v>20</v>
      </c>
      <c r="I23" s="63">
        <f t="shared" si="6"/>
        <v>63</v>
      </c>
      <c r="J23" s="46">
        <f>G23*200</f>
        <v>8600</v>
      </c>
      <c r="K23" s="44">
        <f t="shared" si="7"/>
        <v>43</v>
      </c>
      <c r="L23" s="45">
        <f t="shared" si="5"/>
        <v>4730</v>
      </c>
      <c r="M23" s="59">
        <f t="shared" si="4"/>
        <v>5855</v>
      </c>
    </row>
    <row r="24" spans="1:13" ht="12.75">
      <c r="A24" s="91" t="s">
        <v>35</v>
      </c>
      <c r="B24" s="84" t="s">
        <v>14</v>
      </c>
      <c r="C24" s="60">
        <v>0</v>
      </c>
      <c r="D24" s="61"/>
      <c r="E24" s="62">
        <f t="shared" si="0"/>
        <v>0</v>
      </c>
      <c r="F24" s="61">
        <f t="shared" si="1"/>
        <v>0</v>
      </c>
      <c r="G24" s="44">
        <v>48</v>
      </c>
      <c r="H24" s="44">
        <v>15</v>
      </c>
      <c r="I24" s="63">
        <f t="shared" si="6"/>
        <v>63</v>
      </c>
      <c r="J24" s="46">
        <f>G24*200</f>
        <v>9600</v>
      </c>
      <c r="K24" s="44">
        <f t="shared" si="7"/>
        <v>48</v>
      </c>
      <c r="L24" s="45">
        <f t="shared" si="5"/>
        <v>5280</v>
      </c>
      <c r="M24" s="59">
        <f t="shared" si="4"/>
        <v>5280</v>
      </c>
    </row>
    <row r="25" spans="1:13" ht="12.75">
      <c r="A25" s="91" t="s">
        <v>36</v>
      </c>
      <c r="B25" s="84" t="s">
        <v>14</v>
      </c>
      <c r="C25" s="60">
        <v>0</v>
      </c>
      <c r="D25" s="61"/>
      <c r="E25" s="62">
        <f t="shared" si="0"/>
        <v>0</v>
      </c>
      <c r="F25" s="61">
        <f t="shared" si="1"/>
        <v>0</v>
      </c>
      <c r="G25" s="44">
        <v>21</v>
      </c>
      <c r="H25" s="44">
        <v>0</v>
      </c>
      <c r="I25" s="63">
        <f t="shared" si="6"/>
        <v>21</v>
      </c>
      <c r="J25" s="46">
        <f>G25*200</f>
        <v>4200</v>
      </c>
      <c r="K25" s="44">
        <f t="shared" si="7"/>
        <v>21</v>
      </c>
      <c r="L25" s="45">
        <f t="shared" si="5"/>
        <v>2310</v>
      </c>
      <c r="M25" s="59">
        <f t="shared" si="4"/>
        <v>2310</v>
      </c>
    </row>
    <row r="26" spans="1:13" ht="12.75">
      <c r="A26" s="91" t="s">
        <v>37</v>
      </c>
      <c r="B26" s="84" t="s">
        <v>14</v>
      </c>
      <c r="C26" s="60">
        <v>22989.2</v>
      </c>
      <c r="D26" s="61"/>
      <c r="E26" s="62">
        <f t="shared" si="0"/>
        <v>22989.2</v>
      </c>
      <c r="F26" s="61">
        <f t="shared" si="1"/>
        <v>17241.9</v>
      </c>
      <c r="G26" s="44">
        <v>43</v>
      </c>
      <c r="H26" s="44">
        <v>0</v>
      </c>
      <c r="I26" s="63">
        <f t="shared" si="6"/>
        <v>43</v>
      </c>
      <c r="J26" s="46">
        <f>G26*200</f>
        <v>8600</v>
      </c>
      <c r="K26" s="44">
        <f t="shared" si="7"/>
        <v>43</v>
      </c>
      <c r="L26" s="45">
        <f t="shared" si="5"/>
        <v>4730</v>
      </c>
      <c r="M26" s="59">
        <f t="shared" si="4"/>
        <v>13330</v>
      </c>
    </row>
    <row r="27" spans="1:13" ht="12.75">
      <c r="A27" s="91" t="s">
        <v>38</v>
      </c>
      <c r="B27" s="84" t="s">
        <v>14</v>
      </c>
      <c r="C27" s="60">
        <v>4741.5</v>
      </c>
      <c r="D27" s="61"/>
      <c r="E27" s="62">
        <f t="shared" si="0"/>
        <v>4741.5</v>
      </c>
      <c r="F27" s="61">
        <f t="shared" si="1"/>
        <v>3556.125</v>
      </c>
      <c r="G27" s="44">
        <v>19</v>
      </c>
      <c r="H27" s="44">
        <v>0</v>
      </c>
      <c r="I27" s="63">
        <f t="shared" si="6"/>
        <v>19</v>
      </c>
      <c r="J27" s="46">
        <f t="shared" si="2"/>
        <v>3800</v>
      </c>
      <c r="K27" s="44">
        <f t="shared" si="7"/>
        <v>19</v>
      </c>
      <c r="L27" s="45">
        <f t="shared" si="5"/>
        <v>2090</v>
      </c>
      <c r="M27" s="59">
        <f t="shared" si="4"/>
        <v>5646.125</v>
      </c>
    </row>
    <row r="28" spans="1:13" ht="12.75">
      <c r="A28" s="91" t="s">
        <v>39</v>
      </c>
      <c r="B28" s="84" t="s">
        <v>14</v>
      </c>
      <c r="C28" s="60">
        <v>0</v>
      </c>
      <c r="D28" s="61"/>
      <c r="E28" s="62">
        <f t="shared" si="0"/>
        <v>0</v>
      </c>
      <c r="F28" s="61">
        <f t="shared" si="1"/>
        <v>0</v>
      </c>
      <c r="G28" s="44">
        <v>29</v>
      </c>
      <c r="H28" s="44">
        <v>27</v>
      </c>
      <c r="I28" s="63">
        <f t="shared" si="6"/>
        <v>56</v>
      </c>
      <c r="J28" s="46">
        <f t="shared" si="2"/>
        <v>5800</v>
      </c>
      <c r="K28" s="44">
        <f t="shared" si="7"/>
        <v>29</v>
      </c>
      <c r="L28" s="45">
        <f t="shared" si="5"/>
        <v>3190</v>
      </c>
      <c r="M28" s="59">
        <f t="shared" si="4"/>
        <v>3190</v>
      </c>
    </row>
    <row r="29" spans="1:13" ht="12.75">
      <c r="A29" s="91" t="s">
        <v>40</v>
      </c>
      <c r="B29" s="84" t="s">
        <v>14</v>
      </c>
      <c r="C29" s="60">
        <v>0</v>
      </c>
      <c r="D29" s="61"/>
      <c r="E29" s="62">
        <f t="shared" si="0"/>
        <v>0</v>
      </c>
      <c r="F29" s="61">
        <f t="shared" si="1"/>
        <v>0</v>
      </c>
      <c r="G29" s="44">
        <v>12</v>
      </c>
      <c r="H29" s="44">
        <v>5</v>
      </c>
      <c r="I29" s="63">
        <f t="shared" si="6"/>
        <v>17</v>
      </c>
      <c r="J29" s="46">
        <f t="shared" si="2"/>
        <v>2400</v>
      </c>
      <c r="K29" s="44">
        <f t="shared" si="7"/>
        <v>12</v>
      </c>
      <c r="L29" s="45">
        <f t="shared" si="5"/>
        <v>1320</v>
      </c>
      <c r="M29" s="59">
        <f t="shared" si="4"/>
        <v>1320</v>
      </c>
    </row>
    <row r="30" spans="1:13" ht="12.75">
      <c r="A30" s="91" t="s">
        <v>41</v>
      </c>
      <c r="B30" s="84" t="s">
        <v>14</v>
      </c>
      <c r="C30" s="60">
        <v>0</v>
      </c>
      <c r="D30" s="61"/>
      <c r="E30" s="62">
        <f t="shared" si="0"/>
        <v>0</v>
      </c>
      <c r="F30" s="61">
        <f t="shared" si="1"/>
        <v>0</v>
      </c>
      <c r="G30" s="44">
        <v>3</v>
      </c>
      <c r="H30" s="44">
        <v>8</v>
      </c>
      <c r="I30" s="63">
        <f t="shared" si="6"/>
        <v>11</v>
      </c>
      <c r="J30" s="46">
        <f t="shared" si="2"/>
        <v>600</v>
      </c>
      <c r="K30" s="44">
        <f t="shared" si="7"/>
        <v>3</v>
      </c>
      <c r="L30" s="45">
        <f t="shared" si="5"/>
        <v>330</v>
      </c>
      <c r="M30" s="59">
        <f t="shared" si="4"/>
        <v>330</v>
      </c>
    </row>
    <row r="31" spans="1:13" ht="12.75">
      <c r="A31" s="91" t="s">
        <v>42</v>
      </c>
      <c r="B31" s="84" t="s">
        <v>14</v>
      </c>
      <c r="C31" s="60">
        <v>610</v>
      </c>
      <c r="D31" s="61"/>
      <c r="E31" s="62">
        <f t="shared" si="0"/>
        <v>610</v>
      </c>
      <c r="F31" s="61">
        <f t="shared" si="1"/>
        <v>457.5</v>
      </c>
      <c r="G31" s="44">
        <v>18</v>
      </c>
      <c r="H31" s="44">
        <v>0</v>
      </c>
      <c r="I31" s="63">
        <f t="shared" si="6"/>
        <v>18</v>
      </c>
      <c r="J31" s="46">
        <f t="shared" si="2"/>
        <v>3600</v>
      </c>
      <c r="K31" s="44">
        <f t="shared" si="7"/>
        <v>18</v>
      </c>
      <c r="L31" s="45">
        <f t="shared" si="5"/>
        <v>1980</v>
      </c>
      <c r="M31" s="59">
        <f t="shared" si="4"/>
        <v>2437.5</v>
      </c>
    </row>
    <row r="32" spans="1:13" ht="12.75">
      <c r="A32" s="91" t="s">
        <v>43</v>
      </c>
      <c r="B32" s="84" t="s">
        <v>14</v>
      </c>
      <c r="C32" s="60">
        <v>0</v>
      </c>
      <c r="D32" s="61"/>
      <c r="E32" s="62">
        <f>SUM(C32-D32)</f>
        <v>0</v>
      </c>
      <c r="F32" s="61">
        <f t="shared" si="1"/>
        <v>0</v>
      </c>
      <c r="G32" s="44">
        <v>13</v>
      </c>
      <c r="H32" s="44">
        <v>0</v>
      </c>
      <c r="I32" s="63">
        <f>SUM(G32+H32)</f>
        <v>13</v>
      </c>
      <c r="J32" s="46">
        <f>G32*200</f>
        <v>2600</v>
      </c>
      <c r="K32" s="44">
        <f>G32</f>
        <v>13</v>
      </c>
      <c r="L32" s="45">
        <f t="shared" si="5"/>
        <v>1430</v>
      </c>
      <c r="M32" s="59">
        <f>IF(F32&gt;(G32*200),(G32*200),F32)+L32</f>
        <v>1430</v>
      </c>
    </row>
    <row r="33" spans="1:13" ht="12.75">
      <c r="A33" s="91" t="s">
        <v>75</v>
      </c>
      <c r="B33" s="84" t="s">
        <v>14</v>
      </c>
      <c r="C33" s="60">
        <v>3475</v>
      </c>
      <c r="D33" s="61"/>
      <c r="E33" s="62">
        <f t="shared" si="0"/>
        <v>3475</v>
      </c>
      <c r="F33" s="61">
        <f t="shared" si="1"/>
        <v>2606.25</v>
      </c>
      <c r="G33" s="44">
        <v>35</v>
      </c>
      <c r="H33" s="44">
        <v>23</v>
      </c>
      <c r="I33" s="63">
        <f t="shared" si="6"/>
        <v>58</v>
      </c>
      <c r="J33" s="46">
        <f t="shared" si="2"/>
        <v>7000</v>
      </c>
      <c r="K33" s="44">
        <f t="shared" si="7"/>
        <v>35</v>
      </c>
      <c r="L33" s="45">
        <f t="shared" si="5"/>
        <v>3850</v>
      </c>
      <c r="M33" s="59">
        <f t="shared" si="4"/>
        <v>6456.25</v>
      </c>
    </row>
    <row r="34" spans="1:13" ht="12.75">
      <c r="A34" s="91" t="s">
        <v>45</v>
      </c>
      <c r="B34" s="84" t="s">
        <v>14</v>
      </c>
      <c r="C34" s="60">
        <v>0</v>
      </c>
      <c r="D34" s="61"/>
      <c r="E34" s="62">
        <f t="shared" si="0"/>
        <v>0</v>
      </c>
      <c r="F34" s="61">
        <f t="shared" si="1"/>
        <v>0</v>
      </c>
      <c r="G34" s="44">
        <v>25</v>
      </c>
      <c r="H34" s="44">
        <v>2</v>
      </c>
      <c r="I34" s="63">
        <f t="shared" si="6"/>
        <v>27</v>
      </c>
      <c r="J34" s="46">
        <f t="shared" si="2"/>
        <v>5000</v>
      </c>
      <c r="K34" s="44">
        <f t="shared" si="7"/>
        <v>25</v>
      </c>
      <c r="L34" s="45">
        <f t="shared" si="5"/>
        <v>2750</v>
      </c>
      <c r="M34" s="59">
        <f t="shared" si="4"/>
        <v>2750</v>
      </c>
    </row>
    <row r="35" spans="1:13" ht="12.75">
      <c r="A35" s="91" t="s">
        <v>46</v>
      </c>
      <c r="B35" s="84" t="s">
        <v>14</v>
      </c>
      <c r="C35" s="60">
        <v>550</v>
      </c>
      <c r="D35" s="61"/>
      <c r="E35" s="62">
        <f t="shared" si="0"/>
        <v>550</v>
      </c>
      <c r="F35" s="61">
        <f t="shared" si="1"/>
        <v>412.5</v>
      </c>
      <c r="G35" s="44">
        <v>20</v>
      </c>
      <c r="H35" s="44">
        <v>15</v>
      </c>
      <c r="I35" s="63">
        <f t="shared" si="6"/>
        <v>35</v>
      </c>
      <c r="J35" s="46">
        <f t="shared" si="2"/>
        <v>4000</v>
      </c>
      <c r="K35" s="44">
        <f t="shared" si="7"/>
        <v>20</v>
      </c>
      <c r="L35" s="45">
        <f t="shared" si="5"/>
        <v>2200</v>
      </c>
      <c r="M35" s="59">
        <f t="shared" si="4"/>
        <v>2612.5</v>
      </c>
    </row>
    <row r="36" spans="1:13" ht="12.75">
      <c r="A36" s="91" t="s">
        <v>47</v>
      </c>
      <c r="B36" s="84" t="s">
        <v>14</v>
      </c>
      <c r="C36" s="60">
        <v>0</v>
      </c>
      <c r="D36" s="61"/>
      <c r="E36" s="62">
        <f>SUM(C36-D36)</f>
        <v>0</v>
      </c>
      <c r="F36" s="61">
        <f>E36/100*75</f>
        <v>0</v>
      </c>
      <c r="G36" s="44">
        <v>44</v>
      </c>
      <c r="H36" s="44">
        <v>13</v>
      </c>
      <c r="I36" s="63">
        <f t="shared" si="6"/>
        <v>57</v>
      </c>
      <c r="J36" s="46">
        <f>G36*200</f>
        <v>8800</v>
      </c>
      <c r="K36" s="44">
        <f>G36</f>
        <v>44</v>
      </c>
      <c r="L36" s="45">
        <f t="shared" si="5"/>
        <v>4840</v>
      </c>
      <c r="M36" s="59">
        <f>IF(F36&gt;(G36*200),(G36*200),F36)+L36</f>
        <v>4840</v>
      </c>
    </row>
    <row r="37" spans="1:13" ht="12.75">
      <c r="A37" s="16" t="s">
        <v>92</v>
      </c>
      <c r="B37" s="69" t="s">
        <v>14</v>
      </c>
      <c r="C37" s="60">
        <v>0</v>
      </c>
      <c r="D37" s="61"/>
      <c r="E37" s="62">
        <f>SUM(C37-D37)</f>
        <v>0</v>
      </c>
      <c r="F37" s="61">
        <f>E37/100*75</f>
        <v>0</v>
      </c>
      <c r="G37" s="44">
        <v>5</v>
      </c>
      <c r="H37" s="44">
        <v>2</v>
      </c>
      <c r="I37" s="63">
        <f t="shared" si="6"/>
        <v>7</v>
      </c>
      <c r="J37" s="46">
        <f>G37*200</f>
        <v>1000</v>
      </c>
      <c r="K37" s="44">
        <f>G37</f>
        <v>5</v>
      </c>
      <c r="L37" s="45">
        <f t="shared" si="5"/>
        <v>550</v>
      </c>
      <c r="M37" s="59">
        <f>IF(F37&gt;(G37*200),(G37*200),F37)+L37</f>
        <v>550</v>
      </c>
    </row>
    <row r="38" spans="1:13" ht="12.75">
      <c r="A38" s="91" t="s">
        <v>48</v>
      </c>
      <c r="B38" s="84" t="s">
        <v>14</v>
      </c>
      <c r="C38" s="60">
        <v>1350</v>
      </c>
      <c r="D38" s="61"/>
      <c r="E38" s="62">
        <f t="shared" si="0"/>
        <v>1350</v>
      </c>
      <c r="F38" s="61">
        <f t="shared" si="1"/>
        <v>1012.5</v>
      </c>
      <c r="G38" s="44">
        <v>27.5</v>
      </c>
      <c r="H38" s="44">
        <v>1</v>
      </c>
      <c r="I38" s="63">
        <f t="shared" si="6"/>
        <v>28.5</v>
      </c>
      <c r="J38" s="46">
        <f t="shared" si="2"/>
        <v>5500</v>
      </c>
      <c r="K38" s="44">
        <f t="shared" si="7"/>
        <v>27.5</v>
      </c>
      <c r="L38" s="45">
        <f t="shared" si="5"/>
        <v>3025</v>
      </c>
      <c r="M38" s="59">
        <f t="shared" si="4"/>
        <v>4037.5</v>
      </c>
    </row>
    <row r="39" spans="1:13" ht="12.75">
      <c r="A39" s="91" t="s">
        <v>49</v>
      </c>
      <c r="B39" s="84" t="s">
        <v>14</v>
      </c>
      <c r="C39" s="60">
        <v>0</v>
      </c>
      <c r="D39" s="61"/>
      <c r="E39" s="62">
        <f t="shared" si="0"/>
        <v>0</v>
      </c>
      <c r="F39" s="61">
        <f t="shared" si="1"/>
        <v>0</v>
      </c>
      <c r="G39" s="44">
        <v>13</v>
      </c>
      <c r="H39" s="44">
        <v>1</v>
      </c>
      <c r="I39" s="63">
        <f t="shared" si="6"/>
        <v>14</v>
      </c>
      <c r="J39" s="46">
        <f t="shared" si="2"/>
        <v>2600</v>
      </c>
      <c r="K39" s="44">
        <f t="shared" si="7"/>
        <v>13</v>
      </c>
      <c r="L39" s="45">
        <f t="shared" si="5"/>
        <v>1430</v>
      </c>
      <c r="M39" s="59">
        <f t="shared" si="4"/>
        <v>1430</v>
      </c>
    </row>
    <row r="40" spans="1:13" ht="12.75">
      <c r="A40" s="91" t="s">
        <v>50</v>
      </c>
      <c r="B40" s="84" t="s">
        <v>14</v>
      </c>
      <c r="C40" s="60">
        <v>600</v>
      </c>
      <c r="D40" s="61"/>
      <c r="E40" s="62">
        <f t="shared" si="0"/>
        <v>600</v>
      </c>
      <c r="F40" s="61">
        <f t="shared" si="1"/>
        <v>450</v>
      </c>
      <c r="G40" s="44">
        <v>28</v>
      </c>
      <c r="H40" s="44">
        <v>14</v>
      </c>
      <c r="I40" s="63">
        <f t="shared" si="6"/>
        <v>42</v>
      </c>
      <c r="J40" s="46">
        <f t="shared" si="2"/>
        <v>5600</v>
      </c>
      <c r="K40" s="44">
        <f t="shared" si="7"/>
        <v>28</v>
      </c>
      <c r="L40" s="45">
        <f t="shared" si="5"/>
        <v>3080</v>
      </c>
      <c r="M40" s="59">
        <f t="shared" si="4"/>
        <v>3530</v>
      </c>
    </row>
    <row r="41" spans="1:13" ht="12.75">
      <c r="A41" s="91" t="s">
        <v>89</v>
      </c>
      <c r="B41" s="84" t="s">
        <v>14</v>
      </c>
      <c r="C41" s="60">
        <v>0</v>
      </c>
      <c r="D41" s="61"/>
      <c r="E41" s="62">
        <f t="shared" si="0"/>
        <v>0</v>
      </c>
      <c r="F41" s="61">
        <f t="shared" si="1"/>
        <v>0</v>
      </c>
      <c r="G41" s="44">
        <v>2</v>
      </c>
      <c r="H41" s="44">
        <v>214</v>
      </c>
      <c r="I41" s="63">
        <f t="shared" si="6"/>
        <v>216</v>
      </c>
      <c r="J41" s="46">
        <f>G41*200</f>
        <v>400</v>
      </c>
      <c r="K41" s="44">
        <f>G41</f>
        <v>2</v>
      </c>
      <c r="L41" s="45">
        <f t="shared" si="5"/>
        <v>220</v>
      </c>
      <c r="M41" s="59">
        <f>IF(F41&gt;(G41*200),(G41*200),F41)+L41</f>
        <v>220</v>
      </c>
    </row>
    <row r="42" spans="1:13" ht="12.75">
      <c r="A42" s="91" t="s">
        <v>52</v>
      </c>
      <c r="B42" s="84" t="s">
        <v>14</v>
      </c>
      <c r="C42" s="60">
        <v>0</v>
      </c>
      <c r="D42" s="61"/>
      <c r="E42" s="62">
        <f t="shared" si="0"/>
        <v>0</v>
      </c>
      <c r="F42" s="61">
        <f t="shared" si="1"/>
        <v>0</v>
      </c>
      <c r="G42" s="44">
        <v>11</v>
      </c>
      <c r="H42" s="44">
        <v>65</v>
      </c>
      <c r="I42" s="63">
        <f t="shared" si="6"/>
        <v>76</v>
      </c>
      <c r="J42" s="46">
        <f t="shared" si="2"/>
        <v>2200</v>
      </c>
      <c r="K42" s="44">
        <f t="shared" si="7"/>
        <v>11</v>
      </c>
      <c r="L42" s="45">
        <f t="shared" si="5"/>
        <v>1210</v>
      </c>
      <c r="M42" s="59">
        <f t="shared" si="4"/>
        <v>1210</v>
      </c>
    </row>
    <row r="43" spans="1:13" ht="12.75">
      <c r="A43" s="91" t="s">
        <v>53</v>
      </c>
      <c r="B43" s="84" t="s">
        <v>14</v>
      </c>
      <c r="C43" s="60">
        <v>0</v>
      </c>
      <c r="D43" s="61"/>
      <c r="E43" s="62">
        <f t="shared" si="0"/>
        <v>0</v>
      </c>
      <c r="F43" s="61">
        <f t="shared" si="1"/>
        <v>0</v>
      </c>
      <c r="G43" s="44">
        <v>7</v>
      </c>
      <c r="H43" s="44">
        <v>164</v>
      </c>
      <c r="I43" s="63">
        <f t="shared" si="6"/>
        <v>171</v>
      </c>
      <c r="J43" s="46">
        <f t="shared" si="2"/>
        <v>1400</v>
      </c>
      <c r="K43" s="44">
        <f t="shared" si="7"/>
        <v>7</v>
      </c>
      <c r="L43" s="45">
        <f t="shared" si="5"/>
        <v>770</v>
      </c>
      <c r="M43" s="59">
        <f t="shared" si="4"/>
        <v>770</v>
      </c>
    </row>
    <row r="44" spans="1:13" ht="12.75">
      <c r="A44" s="91" t="s">
        <v>54</v>
      </c>
      <c r="B44" s="84" t="s">
        <v>14</v>
      </c>
      <c r="C44" s="60">
        <v>0</v>
      </c>
      <c r="D44" s="61"/>
      <c r="E44" s="62">
        <f t="shared" si="0"/>
        <v>0</v>
      </c>
      <c r="F44" s="61">
        <f t="shared" si="1"/>
        <v>0</v>
      </c>
      <c r="G44" s="44">
        <v>1</v>
      </c>
      <c r="H44" s="44">
        <v>11</v>
      </c>
      <c r="I44" s="63">
        <f t="shared" si="6"/>
        <v>12</v>
      </c>
      <c r="J44" s="46">
        <f t="shared" si="2"/>
        <v>200</v>
      </c>
      <c r="K44" s="44">
        <f t="shared" si="7"/>
        <v>1</v>
      </c>
      <c r="L44" s="45">
        <f t="shared" si="5"/>
        <v>110</v>
      </c>
      <c r="M44" s="59">
        <f t="shared" si="4"/>
        <v>110</v>
      </c>
    </row>
    <row r="45" spans="1:13" ht="12.75">
      <c r="A45" s="91" t="s">
        <v>55</v>
      </c>
      <c r="B45" s="84" t="s">
        <v>14</v>
      </c>
      <c r="C45" s="60">
        <v>0</v>
      </c>
      <c r="D45" s="61"/>
      <c r="E45" s="62">
        <f t="shared" si="0"/>
        <v>0</v>
      </c>
      <c r="F45" s="61">
        <f t="shared" si="1"/>
        <v>0</v>
      </c>
      <c r="G45" s="44">
        <v>11</v>
      </c>
      <c r="H45" s="44">
        <v>52</v>
      </c>
      <c r="I45" s="63">
        <f t="shared" si="6"/>
        <v>63</v>
      </c>
      <c r="J45" s="46">
        <f t="shared" si="2"/>
        <v>2200</v>
      </c>
      <c r="K45" s="44">
        <f t="shared" si="7"/>
        <v>11</v>
      </c>
      <c r="L45" s="45">
        <f t="shared" si="5"/>
        <v>1210</v>
      </c>
      <c r="M45" s="59">
        <f t="shared" si="4"/>
        <v>1210</v>
      </c>
    </row>
    <row r="46" spans="1:13" ht="12.75">
      <c r="A46" s="91" t="s">
        <v>56</v>
      </c>
      <c r="B46" s="84" t="s">
        <v>14</v>
      </c>
      <c r="C46" s="60">
        <v>10000</v>
      </c>
      <c r="D46" s="61"/>
      <c r="E46" s="62">
        <f t="shared" si="0"/>
        <v>10000</v>
      </c>
      <c r="F46" s="61">
        <f t="shared" si="1"/>
        <v>7500</v>
      </c>
      <c r="G46" s="44">
        <v>55</v>
      </c>
      <c r="H46" s="44">
        <v>2</v>
      </c>
      <c r="I46" s="63">
        <f t="shared" si="6"/>
        <v>57</v>
      </c>
      <c r="J46" s="46">
        <f t="shared" si="2"/>
        <v>11000</v>
      </c>
      <c r="K46" s="44">
        <f t="shared" si="7"/>
        <v>55</v>
      </c>
      <c r="L46" s="45">
        <f t="shared" si="5"/>
        <v>6050</v>
      </c>
      <c r="M46" s="59">
        <f t="shared" si="4"/>
        <v>13550</v>
      </c>
    </row>
    <row r="47" spans="1:13" ht="12.75">
      <c r="A47" s="92" t="s">
        <v>57</v>
      </c>
      <c r="B47" s="84" t="s">
        <v>14</v>
      </c>
      <c r="C47" s="60">
        <v>3325</v>
      </c>
      <c r="D47" s="61"/>
      <c r="E47" s="62">
        <f t="shared" si="0"/>
        <v>3325</v>
      </c>
      <c r="F47" s="61">
        <f t="shared" si="1"/>
        <v>2493.75</v>
      </c>
      <c r="G47" s="44">
        <v>2</v>
      </c>
      <c r="H47" s="44">
        <v>84</v>
      </c>
      <c r="I47" s="63">
        <f t="shared" si="6"/>
        <v>86</v>
      </c>
      <c r="J47" s="46">
        <f>G47*200</f>
        <v>400</v>
      </c>
      <c r="K47" s="44">
        <f>G47</f>
        <v>2</v>
      </c>
      <c r="L47" s="45">
        <f t="shared" si="5"/>
        <v>220</v>
      </c>
      <c r="M47" s="59">
        <f>IF(F47&gt;(G47*200),(G47*200),F47)+L47</f>
        <v>620</v>
      </c>
    </row>
    <row r="48" spans="1:13" ht="12.75">
      <c r="A48" s="91" t="s">
        <v>58</v>
      </c>
      <c r="B48" s="84" t="s">
        <v>14</v>
      </c>
      <c r="C48" s="60">
        <v>1525</v>
      </c>
      <c r="D48" s="61"/>
      <c r="E48" s="62">
        <f t="shared" si="0"/>
        <v>1525</v>
      </c>
      <c r="F48" s="61">
        <f t="shared" si="1"/>
        <v>1143.75</v>
      </c>
      <c r="G48" s="44">
        <v>9</v>
      </c>
      <c r="H48" s="44">
        <v>0</v>
      </c>
      <c r="I48" s="63">
        <f t="shared" si="6"/>
        <v>9</v>
      </c>
      <c r="J48" s="46">
        <f t="shared" si="2"/>
        <v>1800</v>
      </c>
      <c r="K48" s="44">
        <f t="shared" si="7"/>
        <v>9</v>
      </c>
      <c r="L48" s="45">
        <f t="shared" si="5"/>
        <v>990</v>
      </c>
      <c r="M48" s="59">
        <f t="shared" si="4"/>
        <v>2133.75</v>
      </c>
    </row>
    <row r="49" spans="1:13" ht="12.75">
      <c r="A49" s="93" t="s">
        <v>59</v>
      </c>
      <c r="B49" s="86" t="s">
        <v>14</v>
      </c>
      <c r="C49" s="64">
        <v>0</v>
      </c>
      <c r="D49" s="65"/>
      <c r="E49" s="62">
        <f t="shared" si="0"/>
        <v>0</v>
      </c>
      <c r="F49" s="61">
        <f t="shared" si="1"/>
        <v>0</v>
      </c>
      <c r="G49" s="66">
        <v>27</v>
      </c>
      <c r="H49" s="66">
        <v>364</v>
      </c>
      <c r="I49" s="63">
        <f t="shared" si="6"/>
        <v>391</v>
      </c>
      <c r="J49" s="49">
        <f t="shared" si="2"/>
        <v>5400</v>
      </c>
      <c r="K49" s="44">
        <f t="shared" si="7"/>
        <v>27</v>
      </c>
      <c r="L49" s="45">
        <f t="shared" si="5"/>
        <v>2970</v>
      </c>
      <c r="M49" s="59">
        <f t="shared" si="4"/>
        <v>2970</v>
      </c>
    </row>
    <row r="50" spans="1:13" ht="12.75">
      <c r="A50" s="91" t="s">
        <v>60</v>
      </c>
      <c r="B50" s="84" t="s">
        <v>14</v>
      </c>
      <c r="C50" s="60">
        <v>6300</v>
      </c>
      <c r="D50" s="61"/>
      <c r="E50" s="62">
        <f t="shared" si="0"/>
        <v>6300</v>
      </c>
      <c r="F50" s="61">
        <f t="shared" si="1"/>
        <v>4725</v>
      </c>
      <c r="G50" s="44">
        <v>42</v>
      </c>
      <c r="H50" s="44">
        <v>423</v>
      </c>
      <c r="I50" s="63">
        <f t="shared" si="6"/>
        <v>465</v>
      </c>
      <c r="J50" s="46">
        <f t="shared" si="2"/>
        <v>8400</v>
      </c>
      <c r="K50" s="44">
        <f t="shared" si="7"/>
        <v>42</v>
      </c>
      <c r="L50" s="45">
        <f t="shared" si="5"/>
        <v>4620</v>
      </c>
      <c r="M50" s="59">
        <f>IF(F50&gt;(G50*200),(G50*200),F50)+L50</f>
        <v>9345</v>
      </c>
    </row>
    <row r="51" spans="1:13" ht="13.5" thickBot="1">
      <c r="A51" s="91" t="s">
        <v>61</v>
      </c>
      <c r="B51" s="84" t="s">
        <v>14</v>
      </c>
      <c r="C51" s="60">
        <v>0</v>
      </c>
      <c r="D51" s="61"/>
      <c r="E51" s="62">
        <f t="shared" si="0"/>
        <v>0</v>
      </c>
      <c r="F51" s="61">
        <f t="shared" si="1"/>
        <v>0</v>
      </c>
      <c r="G51" s="44">
        <v>4</v>
      </c>
      <c r="H51" s="44">
        <v>54</v>
      </c>
      <c r="I51" s="63">
        <f t="shared" si="6"/>
        <v>58</v>
      </c>
      <c r="J51" s="46">
        <f t="shared" si="2"/>
        <v>800</v>
      </c>
      <c r="K51" s="44">
        <f t="shared" si="7"/>
        <v>4</v>
      </c>
      <c r="L51" s="45">
        <f t="shared" si="5"/>
        <v>440</v>
      </c>
      <c r="M51" s="59">
        <f>IF(F51&gt;(G51*200),(G51*200),F51)+L51</f>
        <v>440</v>
      </c>
    </row>
    <row r="52" spans="1:13" ht="13.5" thickBot="1">
      <c r="A52" s="19"/>
      <c r="B52" s="20"/>
      <c r="C52" s="18"/>
      <c r="D52" s="21"/>
      <c r="E52" s="18"/>
      <c r="F52" s="22">
        <f>SUM(F4:F51)</f>
        <v>84755.445</v>
      </c>
      <c r="G52" s="23">
        <f>SUM(G4:G51)</f>
        <v>1485.5</v>
      </c>
      <c r="H52" s="24">
        <f>SUM(H4:H51)</f>
        <v>1930</v>
      </c>
      <c r="I52" s="25">
        <f>SUM(G52+H52)</f>
        <v>3415.5</v>
      </c>
      <c r="J52" s="26">
        <f>SUM(J4:J51)</f>
        <v>297100</v>
      </c>
      <c r="K52" s="27">
        <f>SUM(K4:K51)</f>
        <v>1485.5</v>
      </c>
      <c r="L52" s="26">
        <f>SUM(L4:L51)</f>
        <v>163405</v>
      </c>
      <c r="M52" s="28">
        <f>SUM(M4:M51)</f>
        <v>237424.79499999998</v>
      </c>
    </row>
    <row r="53" spans="2:13" ht="13.5" thickTop="1">
      <c r="B53" s="20"/>
      <c r="C53" s="18"/>
      <c r="D53" s="21"/>
      <c r="E53" s="18"/>
      <c r="F53" s="21"/>
      <c r="G53" s="3"/>
      <c r="H53" s="3"/>
      <c r="I53" s="3"/>
      <c r="J53" s="21"/>
      <c r="K53" s="29"/>
      <c r="L53" s="30"/>
      <c r="M53" s="31"/>
    </row>
    <row r="54" spans="1:13" ht="12.75">
      <c r="A54" s="38" t="s">
        <v>63</v>
      </c>
      <c r="B54" s="39"/>
      <c r="C54" s="40"/>
      <c r="D54" s="32"/>
      <c r="E54" s="40"/>
      <c r="F54" s="32" t="s">
        <v>64</v>
      </c>
      <c r="G54" s="41"/>
      <c r="H54" s="3"/>
      <c r="I54" s="3"/>
      <c r="J54" s="21"/>
      <c r="K54" s="3"/>
      <c r="L54" s="21"/>
      <c r="M54" s="33"/>
    </row>
    <row r="55" spans="1:13" ht="12.75">
      <c r="A55" s="16" t="s">
        <v>65</v>
      </c>
      <c r="B55" s="52"/>
      <c r="C55" s="34" t="s">
        <v>66</v>
      </c>
      <c r="D55" s="17"/>
      <c r="E55" s="40"/>
      <c r="F55" s="32"/>
      <c r="G55" s="41"/>
      <c r="H55" s="3"/>
      <c r="I55" s="3"/>
      <c r="J55" s="21"/>
      <c r="K55" s="3"/>
      <c r="L55" s="21"/>
      <c r="M55" s="33"/>
    </row>
    <row r="56" spans="1:13" ht="12.75">
      <c r="A56" s="16" t="s">
        <v>16</v>
      </c>
      <c r="B56" s="53"/>
      <c r="C56" s="35" t="s">
        <v>73</v>
      </c>
      <c r="D56" s="36"/>
      <c r="E56" s="40"/>
      <c r="F56" s="32"/>
      <c r="G56" s="41"/>
      <c r="H56" s="3"/>
      <c r="I56" s="3"/>
      <c r="J56" s="21"/>
      <c r="K56" s="3"/>
      <c r="L56" s="21"/>
      <c r="M56" s="33"/>
    </row>
    <row r="57" spans="1:13" ht="12.75">
      <c r="A57" s="16" t="s">
        <v>17</v>
      </c>
      <c r="B57" s="54" t="s">
        <v>14</v>
      </c>
      <c r="C57" s="40" t="s">
        <v>73</v>
      </c>
      <c r="D57" s="32"/>
      <c r="E57" s="40"/>
      <c r="F57" s="32"/>
      <c r="G57" s="41"/>
      <c r="H57" s="3"/>
      <c r="I57" s="3"/>
      <c r="J57" s="21"/>
      <c r="K57" s="3"/>
      <c r="L57" s="21"/>
      <c r="M57" s="33"/>
    </row>
    <row r="58" spans="1:13" ht="12.75">
      <c r="A58" s="16" t="s">
        <v>67</v>
      </c>
      <c r="B58" s="52"/>
      <c r="C58" s="70" t="s">
        <v>66</v>
      </c>
      <c r="D58" s="71"/>
      <c r="E58" s="40"/>
      <c r="F58" s="32"/>
      <c r="G58" s="41"/>
      <c r="H58" s="3"/>
      <c r="I58" s="3"/>
      <c r="J58" s="21"/>
      <c r="K58" s="3"/>
      <c r="L58" s="21"/>
      <c r="M58" s="33"/>
    </row>
    <row r="59" spans="1:13" ht="12.75">
      <c r="A59" s="82" t="s">
        <v>19</v>
      </c>
      <c r="B59" s="98" t="s">
        <v>14</v>
      </c>
      <c r="C59" s="99" t="s">
        <v>101</v>
      </c>
      <c r="D59" s="100"/>
      <c r="E59" s="94"/>
      <c r="F59" s="30"/>
      <c r="G59" s="95"/>
      <c r="H59" s="95"/>
      <c r="I59" s="95"/>
      <c r="J59" s="96"/>
      <c r="K59" s="95"/>
      <c r="L59" s="96"/>
      <c r="M59" s="97"/>
    </row>
    <row r="60" spans="1:13" ht="12.75">
      <c r="A60" s="16" t="s">
        <v>68</v>
      </c>
      <c r="B60" s="53"/>
      <c r="C60" s="35" t="s">
        <v>69</v>
      </c>
      <c r="D60" s="36"/>
      <c r="E60" s="40"/>
      <c r="F60" s="32"/>
      <c r="G60" s="41"/>
      <c r="H60" s="3"/>
      <c r="I60" s="3"/>
      <c r="J60" s="21"/>
      <c r="K60" s="3"/>
      <c r="L60" s="21"/>
      <c r="M60" s="33"/>
    </row>
    <row r="61" spans="1:13" ht="12.75">
      <c r="A61" s="16" t="s">
        <v>76</v>
      </c>
      <c r="B61" s="53"/>
      <c r="C61" s="40"/>
      <c r="D61" s="32"/>
      <c r="E61" s="40"/>
      <c r="F61" s="32"/>
      <c r="G61" s="41"/>
      <c r="H61" s="3"/>
      <c r="I61" s="3"/>
      <c r="J61" s="21"/>
      <c r="K61" s="3"/>
      <c r="L61" s="21"/>
      <c r="M61" s="33"/>
    </row>
    <row r="62" spans="1:13" ht="12.75">
      <c r="A62" s="82" t="s">
        <v>33</v>
      </c>
      <c r="B62" s="53"/>
      <c r="C62" s="81" t="s">
        <v>96</v>
      </c>
      <c r="D62" s="32"/>
      <c r="E62" s="40"/>
      <c r="F62" s="32"/>
      <c r="G62" s="41"/>
      <c r="H62" s="3"/>
      <c r="I62" s="3"/>
      <c r="J62" s="21"/>
      <c r="K62" s="3"/>
      <c r="L62" s="21"/>
      <c r="M62" s="33"/>
    </row>
    <row r="63" spans="1:13" ht="12.75">
      <c r="A63" s="42" t="s">
        <v>70</v>
      </c>
      <c r="B63" s="55"/>
      <c r="C63" s="40" t="s">
        <v>69</v>
      </c>
      <c r="D63" s="32"/>
      <c r="E63" s="40"/>
      <c r="F63" s="32"/>
      <c r="G63" s="41"/>
      <c r="H63" s="3"/>
      <c r="I63" s="3"/>
      <c r="J63" s="21"/>
      <c r="K63" s="3"/>
      <c r="L63" s="21"/>
      <c r="M63" s="33"/>
    </row>
    <row r="64" spans="1:3" ht="12.75">
      <c r="A64" s="16" t="s">
        <v>87</v>
      </c>
      <c r="B64" s="56"/>
      <c r="C64" t="s">
        <v>88</v>
      </c>
    </row>
    <row r="65" spans="1:13" ht="12.75">
      <c r="A65" s="16" t="s">
        <v>86</v>
      </c>
      <c r="B65" s="53"/>
      <c r="C65" s="40" t="s">
        <v>83</v>
      </c>
      <c r="D65" s="32"/>
      <c r="E65" s="40"/>
      <c r="F65" s="32"/>
      <c r="G65" s="41"/>
      <c r="H65" s="3"/>
      <c r="I65" s="3"/>
      <c r="J65" s="21"/>
      <c r="K65" s="3"/>
      <c r="L65" s="21"/>
      <c r="M65" s="33"/>
    </row>
    <row r="66" spans="1:13" ht="12.75">
      <c r="A66" s="16" t="s">
        <v>71</v>
      </c>
      <c r="B66" s="48" t="s">
        <v>14</v>
      </c>
      <c r="C66" s="70" t="s">
        <v>72</v>
      </c>
      <c r="D66" s="71"/>
      <c r="E66" s="40"/>
      <c r="F66" s="32"/>
      <c r="G66" s="41"/>
      <c r="H66" s="3"/>
      <c r="I66" s="3"/>
      <c r="J66" s="21"/>
      <c r="K66" s="3"/>
      <c r="L66" s="21"/>
      <c r="M66" s="33"/>
    </row>
    <row r="67" spans="1:13" ht="12.75">
      <c r="A67" s="82" t="s">
        <v>44</v>
      </c>
      <c r="B67" s="89"/>
      <c r="C67" s="35" t="s">
        <v>99</v>
      </c>
      <c r="D67" s="36"/>
      <c r="E67" s="40"/>
      <c r="F67" s="32"/>
      <c r="G67" s="41"/>
      <c r="H67" s="3"/>
      <c r="I67" s="3"/>
      <c r="J67" s="21"/>
      <c r="K67" s="3"/>
      <c r="L67" s="21"/>
      <c r="M67" s="33"/>
    </row>
    <row r="68" spans="3:13" ht="12.75">
      <c r="C68" t="s">
        <v>93</v>
      </c>
      <c r="F68" s="72"/>
      <c r="G68" s="73"/>
      <c r="H68" s="73"/>
      <c r="I68" s="73"/>
      <c r="J68" s="74"/>
      <c r="K68" s="29"/>
      <c r="L68" s="74"/>
      <c r="M68" s="75"/>
    </row>
    <row r="69" spans="1:13" ht="12.75">
      <c r="A69" s="82" t="s">
        <v>97</v>
      </c>
      <c r="B69" s="53"/>
      <c r="C69" s="85" t="s">
        <v>98</v>
      </c>
      <c r="F69" s="72"/>
      <c r="G69" s="73"/>
      <c r="H69" s="73"/>
      <c r="I69" s="73"/>
      <c r="J69" s="74"/>
      <c r="K69" s="29"/>
      <c r="L69" s="74"/>
      <c r="M69" s="75"/>
    </row>
    <row r="70" spans="1:13" ht="12.75">
      <c r="A70" s="82" t="s">
        <v>51</v>
      </c>
      <c r="B70" s="53"/>
      <c r="C70" s="85" t="s">
        <v>102</v>
      </c>
      <c r="F70" s="72"/>
      <c r="G70" s="73"/>
      <c r="H70" s="73"/>
      <c r="I70" s="73"/>
      <c r="J70" s="74"/>
      <c r="K70" s="29"/>
      <c r="L70" s="74"/>
      <c r="M70" s="75"/>
    </row>
    <row r="71" spans="1:13" ht="12.75">
      <c r="A71" s="16" t="s">
        <v>84</v>
      </c>
      <c r="B71" s="53"/>
      <c r="C71" s="40" t="s">
        <v>85</v>
      </c>
      <c r="E71" s="40"/>
      <c r="F71" s="32"/>
      <c r="G71" s="32" t="s">
        <v>78</v>
      </c>
      <c r="H71" s="3"/>
      <c r="I71" s="3"/>
      <c r="J71" s="21"/>
      <c r="K71" s="3"/>
      <c r="L71" s="21"/>
      <c r="M71" s="3"/>
    </row>
    <row r="72" spans="1:13" ht="12.75">
      <c r="A72" s="16" t="s">
        <v>77</v>
      </c>
      <c r="B72" s="53" t="s">
        <v>14</v>
      </c>
      <c r="C72" s="40"/>
      <c r="E72" s="40"/>
      <c r="F72" s="32"/>
      <c r="G72" s="32" t="s">
        <v>78</v>
      </c>
      <c r="H72" s="3"/>
      <c r="I72" s="3"/>
      <c r="J72" s="21"/>
      <c r="K72" s="3"/>
      <c r="L72" s="21"/>
      <c r="M72" s="3"/>
    </row>
    <row r="73" spans="1:13" ht="12.75">
      <c r="A73" s="101" t="s">
        <v>91</v>
      </c>
      <c r="B73" s="57"/>
      <c r="C73" s="81" t="s">
        <v>102</v>
      </c>
      <c r="D73" s="32"/>
      <c r="E73" s="40"/>
      <c r="F73" s="32"/>
      <c r="G73" s="41"/>
      <c r="H73" s="3"/>
      <c r="I73" s="3"/>
      <c r="J73" s="21"/>
      <c r="K73" s="3"/>
      <c r="L73" s="21"/>
      <c r="M73" s="3"/>
    </row>
    <row r="74" spans="1:13" ht="12.75">
      <c r="A74" s="51" t="s">
        <v>79</v>
      </c>
      <c r="B74" s="56"/>
      <c r="C74" s="50" t="s">
        <v>80</v>
      </c>
      <c r="D74" s="32"/>
      <c r="E74" s="40"/>
      <c r="F74" s="32"/>
      <c r="G74" s="41"/>
      <c r="H74" s="3"/>
      <c r="I74" s="3"/>
      <c r="J74" s="21"/>
      <c r="K74" s="3"/>
      <c r="L74" s="21"/>
      <c r="M74" s="3"/>
    </row>
    <row r="75" spans="1:13" ht="12.75">
      <c r="A75" s="16" t="s">
        <v>62</v>
      </c>
      <c r="B75" s="56"/>
      <c r="C75" s="19" t="s">
        <v>95</v>
      </c>
      <c r="D75" s="32"/>
      <c r="E75" s="40"/>
      <c r="F75" s="32"/>
      <c r="G75" s="41"/>
      <c r="H75" s="3"/>
      <c r="I75" s="3"/>
      <c r="J75" s="21"/>
      <c r="K75" s="3"/>
      <c r="L75" s="21"/>
      <c r="M75" s="3"/>
    </row>
    <row r="76" spans="1:13" ht="12.75">
      <c r="A76" s="16" t="s">
        <v>82</v>
      </c>
      <c r="B76" s="53"/>
      <c r="C76" s="40" t="s">
        <v>83</v>
      </c>
      <c r="E76" s="40"/>
      <c r="G76" s="32" t="s">
        <v>78</v>
      </c>
      <c r="H76" s="3"/>
      <c r="I76" s="3"/>
      <c r="J76" s="21"/>
      <c r="K76" s="3"/>
      <c r="L76" s="21"/>
      <c r="M76" s="3"/>
    </row>
    <row r="77" spans="1:7" ht="12.75">
      <c r="A77" s="43"/>
      <c r="B77" s="43"/>
      <c r="C77" s="43"/>
      <c r="D77" s="43"/>
      <c r="E77" s="43"/>
      <c r="F77" s="43"/>
      <c r="G77" s="43"/>
    </row>
  </sheetData>
  <sheetProtection/>
  <mergeCells count="1">
    <mergeCell ref="A1:M1"/>
  </mergeCells>
  <printOptions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2:D12"/>
  <sheetViews>
    <sheetView zoomScalePageLayoutView="0" workbookViewId="0" topLeftCell="A1">
      <selection activeCell="D12" sqref="D12"/>
    </sheetView>
  </sheetViews>
  <sheetFormatPr defaultColWidth="9.140625" defaultRowHeight="12.75"/>
  <sheetData>
    <row r="12" spans="2:4" ht="12.75">
      <c r="B12" s="87"/>
      <c r="D12" s="88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-04-12-2013 - Bilag 331.02 Regneark over fordeling af medlemstilskud for B og U foreninger</dc:title>
  <dc:subject>PAPIRDOK</dc:subject>
  <dc:creator>ELIT</dc:creator>
  <cp:keywords/>
  <dc:description>Regneark over fordeling af medlemstilskud for B &amp; U foreninger</dc:description>
  <cp:lastModifiedBy>Elin Ingerlise Thorup</cp:lastModifiedBy>
  <cp:lastPrinted>2013-11-22T09:53:45Z</cp:lastPrinted>
  <dcterms:created xsi:type="dcterms:W3CDTF">2010-12-23T08:04:57Z</dcterms:created>
  <dcterms:modified xsi:type="dcterms:W3CDTF">2013-12-05T10:41:40Z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Folkeoplysningsudvalg </vt:lpwstr>
  </property>
  <property fmtid="{D5CDD505-2E9C-101B-9397-08002B2CF9AE}" pid="4" name="MeetingTit">
    <vt:lpwstr>04-12-2013</vt:lpwstr>
  </property>
  <property fmtid="{D5CDD505-2E9C-101B-9397-08002B2CF9AE}" pid="5" name="MeetingDateAndTi">
    <vt:lpwstr>04-12-2013 fra 19:00 - 21:00</vt:lpwstr>
  </property>
  <property fmtid="{D5CDD505-2E9C-101B-9397-08002B2CF9AE}" pid="6" name="AccessLevelNa">
    <vt:lpwstr>Åben</vt:lpwstr>
  </property>
  <property fmtid="{D5CDD505-2E9C-101B-9397-08002B2CF9AE}" pid="7" name="Fusion">
    <vt:lpwstr>1234178</vt:lpwstr>
  </property>
  <property fmtid="{D5CDD505-2E9C-101B-9397-08002B2CF9AE}" pid="8" name="SortOrd">
    <vt:lpwstr>2</vt:lpwstr>
  </property>
  <property fmtid="{D5CDD505-2E9C-101B-9397-08002B2CF9AE}" pid="9" name="MeetingEndDa">
    <vt:lpwstr>2013-12-04T21:00:00Z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28427/13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2013-12-04T19:00:00Z</vt:lpwstr>
  </property>
  <property fmtid="{D5CDD505-2E9C-101B-9397-08002B2CF9AE}" pid="14" name="PWDescripti">
    <vt:lpwstr>Fordeling af medlemstilskud for børn- og ungeforeninger - Regneark</vt:lpwstr>
  </property>
  <property fmtid="{D5CDD505-2E9C-101B-9397-08002B2CF9AE}" pid="15" name="U">
    <vt:lpwstr>1079067</vt:lpwstr>
  </property>
  <property fmtid="{D5CDD505-2E9C-101B-9397-08002B2CF9AE}" pid="16" name="PWFileTy">
    <vt:lpwstr>.XLS</vt:lpwstr>
  </property>
  <property fmtid="{D5CDD505-2E9C-101B-9397-08002B2CF9AE}" pid="17" name="Agenda">
    <vt:lpwstr>1903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